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er\Documents\"/>
    </mc:Choice>
  </mc:AlternateContent>
  <bookViews>
    <workbookView xWindow="0" yWindow="0" windowWidth="24000" windowHeight="9735" activeTab="1"/>
  </bookViews>
  <sheets>
    <sheet name="Pricing" sheetId="1" r:id="rId1"/>
    <sheet name="Income Statement Calculations" sheetId="2" r:id="rId2"/>
  </sheets>
  <definedNames>
    <definedName name="CIQWBGuid" hidden="1">"cbac469f-956c-412c-8630-f6836a8dd41c"</definedName>
  </definedNames>
  <calcPr calcId="152511"/>
</workbook>
</file>

<file path=xl/calcChain.xml><?xml version="1.0" encoding="utf-8"?>
<calcChain xmlns="http://schemas.openxmlformats.org/spreadsheetml/2006/main">
  <c r="A47" i="2" l="1"/>
  <c r="G43" i="2" l="1"/>
  <c r="H25" i="2" l="1"/>
  <c r="I25" i="2"/>
  <c r="I27" i="2" s="1"/>
  <c r="J25" i="2"/>
  <c r="J27" i="2" s="1"/>
  <c r="G25" i="2"/>
  <c r="K24" i="2"/>
  <c r="K23" i="2"/>
  <c r="K22" i="2"/>
  <c r="K25" i="2" s="1"/>
  <c r="K27" i="2" s="1"/>
  <c r="H27" i="2"/>
  <c r="G27" i="2"/>
  <c r="J53" i="2"/>
  <c r="K53" i="2" s="1"/>
  <c r="H53" i="2"/>
  <c r="G52" i="2"/>
  <c r="G54" i="2" s="1"/>
  <c r="K51" i="2"/>
  <c r="H49" i="2"/>
  <c r="I49" i="2" s="1"/>
  <c r="J49" i="2" s="1"/>
  <c r="K49" i="2" s="1"/>
  <c r="J48" i="2"/>
  <c r="K48" i="2" s="1"/>
  <c r="H47" i="2"/>
  <c r="I47" i="2" s="1"/>
  <c r="G42" i="2"/>
  <c r="G44" i="2" s="1"/>
  <c r="D40" i="2"/>
  <c r="K39" i="2"/>
  <c r="D39" i="2"/>
  <c r="I38" i="2"/>
  <c r="I42" i="2" s="1"/>
  <c r="H38" i="2"/>
  <c r="H42" i="2" s="1"/>
  <c r="D38" i="2"/>
  <c r="D37" i="2"/>
  <c r="D36" i="2"/>
  <c r="D41" i="2" s="1"/>
  <c r="D35" i="2"/>
  <c r="H34" i="2"/>
  <c r="I34" i="2" s="1"/>
  <c r="J34" i="2" s="1"/>
  <c r="K34" i="2" s="1"/>
  <c r="D34" i="2"/>
  <c r="G33" i="2"/>
  <c r="G35" i="2" s="1"/>
  <c r="D33" i="2"/>
  <c r="K32" i="2"/>
  <c r="D32" i="2"/>
  <c r="K31" i="2"/>
  <c r="D31" i="2"/>
  <c r="H30" i="2"/>
  <c r="I30" i="2" s="1"/>
  <c r="D30" i="2"/>
  <c r="G7" i="2"/>
  <c r="H6" i="2"/>
  <c r="H43" i="2" s="1"/>
  <c r="D36" i="1"/>
  <c r="D35" i="1"/>
  <c r="D34" i="1"/>
  <c r="D32" i="1"/>
  <c r="D31" i="1"/>
  <c r="D30" i="1"/>
  <c r="D29" i="1"/>
  <c r="D28" i="1"/>
  <c r="D26" i="1"/>
  <c r="D25" i="1"/>
  <c r="D24" i="1"/>
  <c r="D23" i="1"/>
  <c r="D37" i="1" l="1"/>
  <c r="G8" i="2"/>
  <c r="G10" i="2" s="1"/>
  <c r="G13" i="2" s="1"/>
  <c r="I33" i="2"/>
  <c r="I35" i="2" s="1"/>
  <c r="J30" i="2"/>
  <c r="H44" i="2"/>
  <c r="J47" i="2"/>
  <c r="I52" i="2"/>
  <c r="I54" i="2" s="1"/>
  <c r="I6" i="2"/>
  <c r="I43" i="2" s="1"/>
  <c r="H7" i="2"/>
  <c r="J38" i="2"/>
  <c r="H52" i="2"/>
  <c r="H54" i="2" s="1"/>
  <c r="H33" i="2"/>
  <c r="H35" i="2" s="1"/>
  <c r="H8" i="2" l="1"/>
  <c r="H10" i="2" s="1"/>
  <c r="I7" i="2"/>
  <c r="I44" i="2"/>
  <c r="I8" i="2" s="1"/>
  <c r="I10" i="2" s="1"/>
  <c r="J6" i="2"/>
  <c r="J43" i="2" s="1"/>
  <c r="K30" i="2"/>
  <c r="K33" i="2" s="1"/>
  <c r="K35" i="2" s="1"/>
  <c r="J33" i="2"/>
  <c r="J35" i="2" s="1"/>
  <c r="J42" i="2"/>
  <c r="K38" i="2"/>
  <c r="K42" i="2" s="1"/>
  <c r="J52" i="2"/>
  <c r="J54" i="2" s="1"/>
  <c r="K47" i="2"/>
  <c r="K52" i="2" s="1"/>
  <c r="K54" i="2" s="1"/>
  <c r="I12" i="2" l="1"/>
  <c r="H13" i="2"/>
  <c r="I11" i="2" s="1"/>
  <c r="I13" i="2" s="1"/>
  <c r="J11" i="2" s="1"/>
  <c r="H12" i="2"/>
  <c r="J44" i="2"/>
  <c r="J8" i="2" s="1"/>
  <c r="J7" i="2"/>
  <c r="K6" i="2"/>
  <c r="K43" i="2" s="1"/>
  <c r="J10" i="2" l="1"/>
  <c r="K7" i="2"/>
  <c r="K44" i="2"/>
  <c r="K8" i="2" s="1"/>
  <c r="K10" i="2" s="1"/>
  <c r="J12" i="2" l="1"/>
  <c r="J13" i="2" s="1"/>
  <c r="K11" i="2" s="1"/>
  <c r="K12" i="2" l="1"/>
  <c r="K13" i="2"/>
</calcChain>
</file>

<file path=xl/sharedStrings.xml><?xml version="1.0" encoding="utf-8"?>
<sst xmlns="http://schemas.openxmlformats.org/spreadsheetml/2006/main" count="103" uniqueCount="103">
  <si>
    <t>Up-Front</t>
  </si>
  <si>
    <t>By Session</t>
  </si>
  <si>
    <t>Selected Monthly Contract</t>
  </si>
  <si>
    <t>Full Access Monthly Contract</t>
  </si>
  <si>
    <t>Live Seminars</t>
  </si>
  <si>
    <t>Per Person In Office</t>
  </si>
  <si>
    <t>Per Person Out of office</t>
  </si>
  <si>
    <t>30+ out of office</t>
  </si>
  <si>
    <t>Coporate Rate</t>
  </si>
  <si>
    <t>Group Rate</t>
  </si>
  <si>
    <t>Income Statement</t>
  </si>
  <si>
    <t>Revenues</t>
  </si>
  <si>
    <t>Individuals</t>
  </si>
  <si>
    <t>Team Building Programs</t>
  </si>
  <si>
    <t>Up-Front 4 Hour</t>
  </si>
  <si>
    <t>Up-Front 3 Hour</t>
  </si>
  <si>
    <t>Up-Front 2 Hour</t>
  </si>
  <si>
    <t>Up-Front 1 hour</t>
  </si>
  <si>
    <t>Per Person</t>
  </si>
  <si>
    <t>Corporate Teams</t>
  </si>
  <si>
    <t>Annualized Full Monthly Access (50)</t>
  </si>
  <si>
    <t>Anualized Selected Monthly Contract (30)</t>
  </si>
  <si>
    <t>Up-Front Corporate costs</t>
  </si>
  <si>
    <t>Individuals (100 sessions purchased)</t>
  </si>
  <si>
    <t>Team Building (220 Sales*20average=4400)</t>
  </si>
  <si>
    <t>4 hour Corporate Team Building (40)</t>
  </si>
  <si>
    <t>3 Hour Corporate Team Building (50)</t>
  </si>
  <si>
    <t>2 Hour Corporate Team Building (60)</t>
  </si>
  <si>
    <t>1 Hour Corporate Team Building (70)</t>
  </si>
  <si>
    <t>Team Building per Individual (4400 People*30)</t>
  </si>
  <si>
    <t>Live Seminars (~1000 People)</t>
  </si>
  <si>
    <t>In Office (500)</t>
  </si>
  <si>
    <t>Out of Office (250)</t>
  </si>
  <si>
    <t>Out of Office +30 (250)</t>
  </si>
  <si>
    <t>Cost Of Sales</t>
  </si>
  <si>
    <t>Selling General and Admistrative</t>
  </si>
  <si>
    <t>Non-recurring Expenses</t>
  </si>
  <si>
    <t>Operating Income</t>
  </si>
  <si>
    <t>Taxes</t>
  </si>
  <si>
    <t>Net Income</t>
  </si>
  <si>
    <t>For Selling General and Administrative</t>
  </si>
  <si>
    <t>Salaries for Operations Department</t>
  </si>
  <si>
    <t>COO</t>
  </si>
  <si>
    <t>Administrative Support</t>
  </si>
  <si>
    <t>External Evaluation and Monitoring</t>
  </si>
  <si>
    <t>Legal Services</t>
  </si>
  <si>
    <t>Total COO Position Salaires</t>
  </si>
  <si>
    <t>Supplies and Operating Budget</t>
  </si>
  <si>
    <t>Budget outlined for food at all RISE events. Travel costs of confrences outside our office. Away event accomodations for RISE employees</t>
  </si>
  <si>
    <t>Total Deptartment Expenses</t>
  </si>
  <si>
    <t>Totals</t>
  </si>
  <si>
    <t>Salaries for CEO positions</t>
  </si>
  <si>
    <t>Chairs</t>
  </si>
  <si>
    <t>CEO</t>
  </si>
  <si>
    <t>Projector</t>
  </si>
  <si>
    <t>Executive Assistant</t>
  </si>
  <si>
    <t>Projection Screen</t>
  </si>
  <si>
    <t>VP of Communications</t>
  </si>
  <si>
    <t>Office Desks</t>
  </si>
  <si>
    <t>Total CEO Positions Salaries</t>
  </si>
  <si>
    <t>Office Chairs</t>
  </si>
  <si>
    <t>Supplies and Operating Budget</t>
  </si>
  <si>
    <t>Computer Monitors</t>
  </si>
  <si>
    <t>Total Dept. Expenses</t>
  </si>
  <si>
    <t>Office Laptops</t>
  </si>
  <si>
    <t>Office Printer</t>
  </si>
  <si>
    <t>Salaries for Marketing Department</t>
  </si>
  <si>
    <t>Head Account Desk</t>
  </si>
  <si>
    <t>CMO</t>
  </si>
  <si>
    <t>Filing Cabinets</t>
  </si>
  <si>
    <t>Advertising/Product Manager</t>
  </si>
  <si>
    <t>Wireless Keyboard/Mouse</t>
  </si>
  <si>
    <t>Brand Marketing Specialist</t>
  </si>
  <si>
    <t>Social Media/ PR Specialist</t>
  </si>
  <si>
    <t>Total CMO Positions Salaries</t>
  </si>
  <si>
    <t>Supplies and Marketing Campaign Budget</t>
  </si>
  <si>
    <t>Total</t>
  </si>
  <si>
    <t>Salaries of Finance Department</t>
  </si>
  <si>
    <t>CFO</t>
  </si>
  <si>
    <t>CIO</t>
  </si>
  <si>
    <t>-</t>
  </si>
  <si>
    <t>-</t>
  </si>
  <si>
    <t>Head Accountant</t>
  </si>
  <si>
    <t>Research Assistant</t>
  </si>
  <si>
    <t>-</t>
  </si>
  <si>
    <t>-</t>
  </si>
  <si>
    <t>Internal Auditor</t>
  </si>
  <si>
    <t>-</t>
  </si>
  <si>
    <t>-</t>
  </si>
  <si>
    <t>Total Finance Department Salaries</t>
  </si>
  <si>
    <t>Supplies and software</t>
  </si>
  <si>
    <t>Total Department Expenses</t>
  </si>
  <si>
    <t>Gains on Investments</t>
  </si>
  <si>
    <t>Non-Recurring</t>
  </si>
  <si>
    <t>Total Non-recurring</t>
  </si>
  <si>
    <t>1st YearRevenue</t>
  </si>
  <si>
    <t xml:space="preserve">Includes business lunches, rent of building, utilities, and general office supplies </t>
  </si>
  <si>
    <t>Includes Marketing Software, branding campaigns and marketing specific supplies</t>
  </si>
  <si>
    <t>Includes Financial tools, sofware to calculate budgets and keep track of financials, and investment software</t>
  </si>
  <si>
    <t>Rent</t>
  </si>
  <si>
    <t>1,333 Sqft</t>
  </si>
  <si>
    <t>11.25 per Sqft per year</t>
  </si>
  <si>
    <t>Price of Online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</si>
</sst>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8" xfId="0" applyFont="1" applyBorder="1"/>
    <xf numFmtId="164" fontId="1" fillId="0" borderId="1" xfId="0" applyNumberFormat="1" applyFont="1" applyBorder="1"/>
    <xf numFmtId="0" fontId="2" fillId="0" borderId="1" xfId="0" applyFont="1" applyBorder="1" applyAlignment="1"/>
    <xf numFmtId="165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5" fontId="1" fillId="0" borderId="3" xfId="0" applyNumberFormat="1" applyFont="1" applyBorder="1" applyAlignment="1"/>
    <xf numFmtId="165" fontId="1" fillId="0" borderId="8" xfId="0" applyNumberFormat="1" applyFont="1" applyBorder="1" applyAlignment="1"/>
    <xf numFmtId="165" fontId="1" fillId="0" borderId="3" xfId="0" applyNumberFormat="1" applyFont="1" applyBorder="1"/>
    <xf numFmtId="0" fontId="2" fillId="0" borderId="1" xfId="0" applyFont="1" applyBorder="1" applyAlignment="1">
      <alignment horizontal="center"/>
    </xf>
    <xf numFmtId="165" fontId="1" fillId="0" borderId="8" xfId="0" applyNumberFormat="1" applyFont="1" applyBorder="1"/>
    <xf numFmtId="0" fontId="1" fillId="0" borderId="1" xfId="0" applyFont="1" applyBorder="1" applyAlignment="1">
      <alignment horizontal="center"/>
    </xf>
    <xf numFmtId="44" fontId="1" fillId="0" borderId="1" xfId="1" applyNumberFormat="1" applyFont="1" applyBorder="1" applyAlignment="1"/>
    <xf numFmtId="44" fontId="1" fillId="0" borderId="1" xfId="1" applyNumberFormat="1" applyFont="1" applyBorder="1"/>
    <xf numFmtId="44" fontId="1" fillId="0" borderId="8" xfId="1" applyNumberFormat="1" applyFont="1" applyBorder="1"/>
    <xf numFmtId="0" fontId="2" fillId="2" borderId="1" xfId="0" applyFont="1" applyFill="1" applyBorder="1" applyAlignment="1"/>
    <xf numFmtId="44" fontId="0" fillId="0" borderId="11" xfId="1" applyNumberFormat="1" applyFont="1" applyBorder="1"/>
    <xf numFmtId="165" fontId="1" fillId="0" borderId="10" xfId="0" applyNumberFormat="1" applyFont="1" applyBorder="1"/>
    <xf numFmtId="165" fontId="1" fillId="0" borderId="10" xfId="0" applyNumberFormat="1" applyFont="1" applyBorder="1" applyAlignment="1"/>
    <xf numFmtId="0" fontId="2" fillId="0" borderId="15" xfId="0" applyFont="1" applyBorder="1" applyAlignment="1">
      <alignment horizontal="left"/>
    </xf>
    <xf numFmtId="165" fontId="1" fillId="0" borderId="16" xfId="0" applyNumberFormat="1" applyFont="1" applyBorder="1" applyAlignment="1"/>
    <xf numFmtId="0" fontId="2" fillId="0" borderId="17" xfId="0" applyFont="1" applyBorder="1" applyAlignment="1">
      <alignment horizontal="left"/>
    </xf>
    <xf numFmtId="165" fontId="1" fillId="0" borderId="18" xfId="0" applyNumberFormat="1" applyFont="1" applyBorder="1" applyAlignment="1"/>
    <xf numFmtId="165" fontId="1" fillId="0" borderId="20" xfId="0" applyNumberFormat="1" applyFont="1" applyBorder="1" applyAlignment="1"/>
    <xf numFmtId="165" fontId="1" fillId="0" borderId="21" xfId="0" applyNumberFormat="1" applyFont="1" applyBorder="1" applyAlignment="1"/>
    <xf numFmtId="0" fontId="0" fillId="0" borderId="10" xfId="0" applyBorder="1"/>
    <xf numFmtId="165" fontId="1" fillId="0" borderId="1" xfId="1" applyNumberFormat="1" applyFont="1" applyBorder="1"/>
    <xf numFmtId="0" fontId="2" fillId="0" borderId="15" xfId="0" applyFont="1" applyBorder="1" applyAlignment="1">
      <alignment horizontal="left" indent="1"/>
    </xf>
    <xf numFmtId="0" fontId="2" fillId="0" borderId="19" xfId="0" applyFont="1" applyBorder="1" applyAlignment="1">
      <alignment horizontal="left" indent="2"/>
    </xf>
    <xf numFmtId="165" fontId="1" fillId="0" borderId="16" xfId="0" applyNumberFormat="1" applyFont="1" applyBorder="1"/>
    <xf numFmtId="165" fontId="1" fillId="0" borderId="22" xfId="0" applyNumberFormat="1" applyFont="1" applyBorder="1" applyAlignment="1"/>
    <xf numFmtId="165" fontId="1" fillId="0" borderId="23" xfId="0" applyNumberFormat="1" applyFont="1" applyBorder="1"/>
    <xf numFmtId="165" fontId="1" fillId="0" borderId="24" xfId="0" applyNumberFormat="1" applyFont="1" applyBorder="1"/>
    <xf numFmtId="165" fontId="1" fillId="0" borderId="22" xfId="0" applyNumberFormat="1" applyFont="1" applyBorder="1"/>
    <xf numFmtId="165" fontId="1" fillId="0" borderId="25" xfId="0" applyNumberFormat="1" applyFont="1" applyBorder="1"/>
    <xf numFmtId="165" fontId="1" fillId="0" borderId="20" xfId="0" applyNumberFormat="1" applyFont="1" applyBorder="1"/>
    <xf numFmtId="165" fontId="1" fillId="0" borderId="21" xfId="0" applyNumberFormat="1" applyFont="1" applyBorder="1"/>
    <xf numFmtId="165" fontId="1" fillId="2" borderId="13" xfId="0" applyNumberFormat="1" applyFont="1" applyFill="1" applyBorder="1"/>
    <xf numFmtId="165" fontId="1" fillId="2" borderId="14" xfId="0" applyNumberFormat="1" applyFont="1" applyFill="1" applyBorder="1"/>
    <xf numFmtId="0" fontId="2" fillId="2" borderId="12" xfId="0" applyFont="1" applyFill="1" applyBorder="1" applyAlignment="1">
      <alignment horizontal="center"/>
    </xf>
    <xf numFmtId="165" fontId="1" fillId="2" borderId="13" xfId="0" applyNumberFormat="1" applyFont="1" applyFill="1" applyBorder="1" applyAlignment="1"/>
    <xf numFmtId="165" fontId="1" fillId="2" borderId="14" xfId="0" applyNumberFormat="1" applyFont="1" applyFill="1" applyBorder="1" applyAlignment="1"/>
    <xf numFmtId="0" fontId="2" fillId="0" borderId="12" xfId="0" applyFont="1" applyBorder="1" applyAlignment="1"/>
    <xf numFmtId="0" fontId="0" fillId="0" borderId="13" xfId="0" applyBorder="1"/>
    <xf numFmtId="0" fontId="1" fillId="0" borderId="14" xfId="0" applyFont="1" applyBorder="1" applyAlignment="1"/>
    <xf numFmtId="0" fontId="1" fillId="0" borderId="15" xfId="0" applyFont="1" applyBorder="1" applyAlignment="1"/>
    <xf numFmtId="164" fontId="1" fillId="0" borderId="16" xfId="0" applyNumberFormat="1" applyFont="1" applyBorder="1" applyAlignment="1"/>
    <xf numFmtId="164" fontId="1" fillId="0" borderId="18" xfId="0" applyNumberFormat="1" applyFont="1" applyBorder="1" applyAlignment="1"/>
    <xf numFmtId="0" fontId="0" fillId="0" borderId="20" xfId="0" applyBorder="1"/>
    <xf numFmtId="164" fontId="1" fillId="0" borderId="21" xfId="0" applyNumberFormat="1" applyFont="1" applyBorder="1" applyAlignment="1"/>
    <xf numFmtId="0" fontId="0" fillId="0" borderId="1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/>
    <xf numFmtId="166" fontId="1" fillId="0" borderId="4" xfId="0" applyNumberFormat="1" applyFont="1" applyBorder="1" applyAlignment="1"/>
    <xf numFmtId="166" fontId="1" fillId="0" borderId="6" xfId="0" applyNumberFormat="1" applyFont="1" applyBorder="1"/>
    <xf numFmtId="166" fontId="1" fillId="0" borderId="9" xfId="0" applyNumberFormat="1" applyFont="1" applyBorder="1"/>
    <xf numFmtId="0" fontId="1" fillId="0" borderId="19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0" xfId="0" applyFont="1"/>
    <xf numFmtId="0" fontId="2" fillId="0" borderId="26" xfId="0" applyFont="1" applyBorder="1" applyAlignment="1">
      <alignment horizontal="center"/>
    </xf>
    <xf numFmtId="0" fontId="1" fillId="0" borderId="26" xfId="0" applyFont="1" applyFill="1" applyBorder="1"/>
    <xf numFmtId="44" fontId="0" fillId="0" borderId="26" xfId="1" applyFont="1" applyBorder="1"/>
    <xf numFmtId="0" fontId="1" fillId="0" borderId="15" xfId="0" applyFont="1" applyBorder="1" applyAlignment="1">
      <alignment horizontal="left" indent="1"/>
    </xf>
    <xf numFmtId="0" fontId="0" fillId="0" borderId="14" xfId="0" applyBorder="1"/>
    <xf numFmtId="164" fontId="1" fillId="0" borderId="20" xfId="0" applyNumberFormat="1" applyFont="1" applyBorder="1" applyAlignment="1"/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44" fontId="1" fillId="0" borderId="1" xfId="1" applyFont="1" applyBorder="1" applyAlignment="1"/>
    <xf numFmtId="44" fontId="1" fillId="0" borderId="16" xfId="1" applyFont="1" applyBorder="1" applyAlignment="1"/>
    <xf numFmtId="44" fontId="1" fillId="0" borderId="20" xfId="1" applyFont="1" applyBorder="1" applyAlignment="1"/>
    <xf numFmtId="44" fontId="0" fillId="0" borderId="20" xfId="1" applyFont="1" applyBorder="1"/>
    <xf numFmtId="44" fontId="0" fillId="0" borderId="21" xfId="1" applyFont="1" applyBorder="1"/>
    <xf numFmtId="44" fontId="1" fillId="0" borderId="21" xfId="1" applyFont="1" applyBorder="1" applyAlignment="1"/>
    <xf numFmtId="0" fontId="0" fillId="0" borderId="12" xfId="0" applyBorder="1"/>
    <xf numFmtId="0" fontId="2" fillId="0" borderId="15" xfId="0" applyFont="1" applyBorder="1" applyAlignment="1"/>
    <xf numFmtId="0" fontId="0" fillId="0" borderId="16" xfId="0" applyBorder="1"/>
    <xf numFmtId="0" fontId="2" fillId="0" borderId="15" xfId="0" applyFont="1" applyBorder="1"/>
    <xf numFmtId="0" fontId="2" fillId="2" borderId="16" xfId="0" applyFont="1" applyFill="1" applyBorder="1" applyAlignment="1"/>
    <xf numFmtId="0" fontId="2" fillId="2" borderId="15" xfId="0" applyFont="1" applyFill="1" applyBorder="1" applyAlignment="1"/>
    <xf numFmtId="44" fontId="1" fillId="0" borderId="16" xfId="1" applyNumberFormat="1" applyFont="1" applyBorder="1"/>
    <xf numFmtId="44" fontId="1" fillId="0" borderId="25" xfId="1" applyNumberFormat="1" applyFont="1" applyBorder="1"/>
    <xf numFmtId="0" fontId="2" fillId="2" borderId="15" xfId="0" applyFont="1" applyFill="1" applyBorder="1" applyAlignment="1">
      <alignment horizontal="left" indent="1"/>
    </xf>
    <xf numFmtId="44" fontId="0" fillId="0" borderId="1" xfId="1" applyNumberFormat="1" applyFont="1" applyBorder="1"/>
    <xf numFmtId="44" fontId="0" fillId="0" borderId="16" xfId="1" applyNumberFormat="1" applyFont="1" applyBorder="1"/>
    <xf numFmtId="44" fontId="0" fillId="0" borderId="27" xfId="1" applyNumberFormat="1" applyFont="1" applyBorder="1"/>
    <xf numFmtId="0" fontId="0" fillId="0" borderId="19" xfId="0" applyBorder="1"/>
    <xf numFmtId="44" fontId="0" fillId="0" borderId="20" xfId="0" applyNumberFormat="1" applyBorder="1"/>
    <xf numFmtId="44" fontId="0" fillId="0" borderId="2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7"/>
  <sheetViews>
    <sheetView workbookViewId="0">
      <selection activeCell="C19" sqref="C19"/>
    </sheetView>
  </sheetViews>
  <sheetFormatPr defaultColWidth="14.42578125" defaultRowHeight="15.75" customHeight="1" x14ac:dyDescent="0.2"/>
  <cols>
    <col min="2" max="2" width="39.5703125" customWidth="1"/>
    <col min="3" max="3" width="24.5703125" customWidth="1"/>
    <col min="4" max="4" width="23.85546875" customWidth="1"/>
    <col min="5" max="5" width="25.42578125" customWidth="1"/>
    <col min="6" max="6" width="27.7109375" customWidth="1"/>
    <col min="9" max="9" width="17.85546875" customWidth="1"/>
    <col min="10" max="10" width="21" customWidth="1"/>
  </cols>
  <sheetData>
    <row r="3" spans="1:11" ht="15.75" customHeight="1" thickBot="1" x14ac:dyDescent="0.25"/>
    <row r="4" spans="1:11" ht="15.75" customHeight="1" x14ac:dyDescent="0.2">
      <c r="B4" s="72" t="s">
        <v>102</v>
      </c>
      <c r="C4" s="73" t="s">
        <v>0</v>
      </c>
      <c r="D4" s="73" t="s">
        <v>1</v>
      </c>
      <c r="E4" s="73" t="s">
        <v>2</v>
      </c>
      <c r="F4" s="74" t="s">
        <v>3</v>
      </c>
      <c r="H4" s="1"/>
      <c r="I4" s="1"/>
      <c r="J4" s="1"/>
      <c r="K4" s="1"/>
    </row>
    <row r="5" spans="1:11" ht="15.75" customHeight="1" x14ac:dyDescent="0.2">
      <c r="B5" s="69" t="s">
        <v>8</v>
      </c>
      <c r="C5" s="75">
        <v>250</v>
      </c>
      <c r="D5" s="75">
        <v>30</v>
      </c>
      <c r="E5" s="75">
        <v>80</v>
      </c>
      <c r="F5" s="76">
        <v>150</v>
      </c>
      <c r="H5" s="1"/>
      <c r="I5" s="2"/>
      <c r="J5" s="2"/>
      <c r="K5" s="2"/>
    </row>
    <row r="6" spans="1:11" ht="15.75" customHeight="1" thickBot="1" x14ac:dyDescent="0.25">
      <c r="B6" s="63" t="s">
        <v>12</v>
      </c>
      <c r="C6" s="77">
        <v>0</v>
      </c>
      <c r="D6" s="77">
        <v>35</v>
      </c>
      <c r="E6" s="78"/>
      <c r="F6" s="79"/>
    </row>
    <row r="7" spans="1:11" ht="15.75" customHeight="1" thickBot="1" x14ac:dyDescent="0.25"/>
    <row r="8" spans="1:11" ht="15.75" customHeight="1" x14ac:dyDescent="0.2">
      <c r="B8" s="72" t="s">
        <v>4</v>
      </c>
      <c r="C8" s="73" t="s">
        <v>5</v>
      </c>
      <c r="D8" s="73" t="s">
        <v>6</v>
      </c>
      <c r="E8" s="74" t="s">
        <v>7</v>
      </c>
    </row>
    <row r="9" spans="1:11" ht="15.75" customHeight="1" thickBot="1" x14ac:dyDescent="0.25">
      <c r="B9" s="63" t="s">
        <v>9</v>
      </c>
      <c r="C9" s="71">
        <v>75</v>
      </c>
      <c r="D9" s="71">
        <v>55</v>
      </c>
      <c r="E9" s="56">
        <v>40</v>
      </c>
    </row>
    <row r="10" spans="1:11" ht="15.75" customHeight="1" thickBot="1" x14ac:dyDescent="0.25"/>
    <row r="11" spans="1:11" ht="15.75" customHeight="1" x14ac:dyDescent="0.2">
      <c r="B11" s="72" t="s">
        <v>13</v>
      </c>
      <c r="C11" s="73" t="s">
        <v>14</v>
      </c>
      <c r="D11" s="73" t="s">
        <v>15</v>
      </c>
      <c r="E11" s="73" t="s">
        <v>16</v>
      </c>
      <c r="F11" s="73" t="s">
        <v>17</v>
      </c>
      <c r="G11" s="74" t="s">
        <v>18</v>
      </c>
    </row>
    <row r="12" spans="1:11" ht="15.75" customHeight="1" thickBot="1" x14ac:dyDescent="0.25">
      <c r="B12" s="63" t="s">
        <v>19</v>
      </c>
      <c r="C12" s="77">
        <v>350</v>
      </c>
      <c r="D12" s="77">
        <v>300</v>
      </c>
      <c r="E12" s="77">
        <v>250</v>
      </c>
      <c r="F12" s="77">
        <v>150</v>
      </c>
      <c r="G12" s="80">
        <v>30</v>
      </c>
    </row>
    <row r="16" spans="1:11" ht="15.75" customHeight="1" x14ac:dyDescent="0.2">
      <c r="A16" s="1"/>
    </row>
    <row r="17" spans="1:4" ht="15.75" customHeight="1" x14ac:dyDescent="0.2">
      <c r="A17" s="1"/>
    </row>
    <row r="23" spans="1:4" ht="15.75" customHeight="1" x14ac:dyDescent="0.2">
      <c r="B23" s="4" t="s">
        <v>20</v>
      </c>
      <c r="C23" s="5"/>
      <c r="D23" s="60">
        <f>50*12*F5</f>
        <v>90000</v>
      </c>
    </row>
    <row r="24" spans="1:4" ht="15.75" customHeight="1" x14ac:dyDescent="0.2">
      <c r="B24" s="6" t="s">
        <v>21</v>
      </c>
      <c r="C24" s="1"/>
      <c r="D24" s="61">
        <f>80*12*30</f>
        <v>28800</v>
      </c>
    </row>
    <row r="25" spans="1:4" ht="15.75" customHeight="1" x14ac:dyDescent="0.2">
      <c r="B25" s="6" t="s">
        <v>22</v>
      </c>
      <c r="C25" s="1"/>
      <c r="D25" s="61">
        <f>50*C5</f>
        <v>12500</v>
      </c>
    </row>
    <row r="26" spans="1:4" ht="15.75" customHeight="1" x14ac:dyDescent="0.2">
      <c r="B26" s="6" t="s">
        <v>23</v>
      </c>
      <c r="C26" s="1"/>
      <c r="D26" s="61">
        <f>50*D6</f>
        <v>1750</v>
      </c>
    </row>
    <row r="27" spans="1:4" ht="15.75" customHeight="1" x14ac:dyDescent="0.2">
      <c r="B27" s="6" t="s">
        <v>24</v>
      </c>
      <c r="C27" s="1"/>
      <c r="D27" s="61"/>
    </row>
    <row r="28" spans="1:4" ht="15.75" customHeight="1" x14ac:dyDescent="0.2">
      <c r="B28" s="6" t="s">
        <v>25</v>
      </c>
      <c r="C28" s="1"/>
      <c r="D28" s="61">
        <f>C12*40</f>
        <v>14000</v>
      </c>
    </row>
    <row r="29" spans="1:4" ht="15.75" customHeight="1" x14ac:dyDescent="0.2">
      <c r="B29" s="6" t="s">
        <v>26</v>
      </c>
      <c r="D29" s="61">
        <f>D12*50</f>
        <v>15000</v>
      </c>
    </row>
    <row r="30" spans="1:4" ht="15.75" customHeight="1" x14ac:dyDescent="0.2">
      <c r="B30" s="6" t="s">
        <v>27</v>
      </c>
      <c r="D30" s="61">
        <f>E12*60</f>
        <v>15000</v>
      </c>
    </row>
    <row r="31" spans="1:4" ht="15.75" customHeight="1" x14ac:dyDescent="0.2">
      <c r="B31" s="6" t="s">
        <v>28</v>
      </c>
      <c r="D31" s="61">
        <f>F12*70</f>
        <v>10500</v>
      </c>
    </row>
    <row r="32" spans="1:4" ht="15.75" customHeight="1" x14ac:dyDescent="0.2">
      <c r="B32" s="6" t="s">
        <v>29</v>
      </c>
      <c r="D32" s="61">
        <f>30*4400</f>
        <v>132000</v>
      </c>
    </row>
    <row r="33" spans="2:4" ht="15.75" customHeight="1" x14ac:dyDescent="0.2">
      <c r="B33" s="6" t="s">
        <v>30</v>
      </c>
      <c r="D33" s="61"/>
    </row>
    <row r="34" spans="2:4" ht="15.75" customHeight="1" x14ac:dyDescent="0.2">
      <c r="B34" s="6" t="s">
        <v>31</v>
      </c>
      <c r="D34" s="61">
        <f>500*75</f>
        <v>37500</v>
      </c>
    </row>
    <row r="35" spans="2:4" ht="15.75" customHeight="1" x14ac:dyDescent="0.2">
      <c r="B35" s="6" t="s">
        <v>32</v>
      </c>
      <c r="D35" s="61">
        <f>J5*250</f>
        <v>0</v>
      </c>
    </row>
    <row r="36" spans="2:4" ht="15.75" customHeight="1" x14ac:dyDescent="0.2">
      <c r="B36" s="7" t="s">
        <v>33</v>
      </c>
      <c r="C36" s="8"/>
      <c r="D36" s="62">
        <f>250*K5</f>
        <v>0</v>
      </c>
    </row>
    <row r="37" spans="2:4" ht="15.75" customHeight="1" x14ac:dyDescent="0.2">
      <c r="B37" s="64" t="s">
        <v>95</v>
      </c>
      <c r="C37" s="8"/>
      <c r="D37" s="62">
        <f>SUM(D23:D36)</f>
        <v>357050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abSelected="1" topLeftCell="F4" zoomScale="120" zoomScaleNormal="120" workbookViewId="0">
      <selection activeCell="I13" sqref="I13"/>
    </sheetView>
  </sheetViews>
  <sheetFormatPr defaultColWidth="14.42578125" defaultRowHeight="15.75" customHeight="1" x14ac:dyDescent="0.2"/>
  <cols>
    <col min="1" max="1" width="24.140625" customWidth="1"/>
    <col min="2" max="2" width="3" customWidth="1"/>
    <col min="5" max="5" width="15.7109375" customWidth="1"/>
    <col min="6" max="6" width="38.5703125" customWidth="1"/>
    <col min="7" max="11" width="19.42578125" bestFit="1" customWidth="1"/>
  </cols>
  <sheetData>
    <row r="2" spans="5:11" ht="15.75" customHeight="1" thickBot="1" x14ac:dyDescent="0.25"/>
    <row r="3" spans="5:11" ht="15.75" customHeight="1" x14ac:dyDescent="0.2">
      <c r="F3" s="81"/>
      <c r="G3" s="50"/>
      <c r="H3" s="50"/>
      <c r="I3" s="50"/>
      <c r="J3" s="50"/>
      <c r="K3" s="70"/>
    </row>
    <row r="4" spans="5:11" ht="15.75" customHeight="1" x14ac:dyDescent="0.2">
      <c r="E4" s="1"/>
      <c r="F4" s="82" t="s">
        <v>10</v>
      </c>
      <c r="G4" s="57"/>
      <c r="H4" s="57"/>
      <c r="I4" s="57"/>
      <c r="J4" s="57"/>
      <c r="K4" s="83"/>
    </row>
    <row r="5" spans="5:11" ht="15.75" customHeight="1" x14ac:dyDescent="0.2">
      <c r="F5" s="84"/>
      <c r="G5" s="22">
        <v>2015</v>
      </c>
      <c r="H5" s="22">
        <v>2016</v>
      </c>
      <c r="I5" s="22">
        <v>2017</v>
      </c>
      <c r="J5" s="22">
        <v>2018</v>
      </c>
      <c r="K5" s="85">
        <v>2019</v>
      </c>
    </row>
    <row r="6" spans="5:11" ht="15.75" customHeight="1" x14ac:dyDescent="0.2">
      <c r="E6" s="1"/>
      <c r="F6" s="86" t="s">
        <v>11</v>
      </c>
      <c r="G6" s="19">
        <v>380800</v>
      </c>
      <c r="H6" s="20">
        <f t="shared" ref="H6:K6" si="0">G6*1.3</f>
        <v>495040</v>
      </c>
      <c r="I6" s="20">
        <f t="shared" si="0"/>
        <v>643552</v>
      </c>
      <c r="J6" s="20">
        <f t="shared" si="0"/>
        <v>836617.6</v>
      </c>
      <c r="K6" s="87">
        <f t="shared" si="0"/>
        <v>1087602.8800000001</v>
      </c>
    </row>
    <row r="7" spans="5:11" ht="15.75" customHeight="1" x14ac:dyDescent="0.2">
      <c r="E7" s="1"/>
      <c r="F7" s="86" t="s">
        <v>34</v>
      </c>
      <c r="G7" s="20">
        <f t="shared" ref="G7:K7" si="1">0.05*G6</f>
        <v>19040</v>
      </c>
      <c r="H7" s="20">
        <f t="shared" si="1"/>
        <v>24752</v>
      </c>
      <c r="I7" s="20">
        <f t="shared" si="1"/>
        <v>32177.600000000002</v>
      </c>
      <c r="J7" s="20">
        <f t="shared" si="1"/>
        <v>41830.880000000005</v>
      </c>
      <c r="K7" s="87">
        <f t="shared" si="1"/>
        <v>54380.144000000008</v>
      </c>
    </row>
    <row r="8" spans="5:11" ht="15.75" customHeight="1" x14ac:dyDescent="0.2">
      <c r="E8" s="1"/>
      <c r="F8" s="86" t="s">
        <v>35</v>
      </c>
      <c r="G8" s="20">
        <f>G27+G35+G44+G54</f>
        <v>370656</v>
      </c>
      <c r="H8" s="20">
        <f t="shared" ref="H8:K8" si="2">H27+H35+H44+H54</f>
        <v>392917.6</v>
      </c>
      <c r="I8" s="33">
        <f>I27+I35+I44+I54</f>
        <v>479024.92</v>
      </c>
      <c r="J8" s="20">
        <f t="shared" si="2"/>
        <v>760216.25399999996</v>
      </c>
      <c r="K8" s="87">
        <f t="shared" si="2"/>
        <v>922082.42822</v>
      </c>
    </row>
    <row r="9" spans="5:11" ht="15.75" customHeight="1" x14ac:dyDescent="0.2">
      <c r="E9" s="1"/>
      <c r="F9" s="86" t="s">
        <v>36</v>
      </c>
      <c r="G9" s="21">
        <v>10053.64</v>
      </c>
      <c r="H9" s="21"/>
      <c r="I9" s="21"/>
      <c r="J9" s="21"/>
      <c r="K9" s="88"/>
    </row>
    <row r="10" spans="5:11" ht="15.75" customHeight="1" x14ac:dyDescent="0.2">
      <c r="E10" s="1"/>
      <c r="F10" s="89" t="s">
        <v>37</v>
      </c>
      <c r="G10" s="90">
        <f>G6-G7-G8-G9</f>
        <v>-18949.64</v>
      </c>
      <c r="H10" s="90">
        <f t="shared" ref="H10:K10" si="3">H6-H7-H8-H9</f>
        <v>77370.400000000023</v>
      </c>
      <c r="I10" s="90">
        <f>I6-I7-I8-I9</f>
        <v>132349.48000000004</v>
      </c>
      <c r="J10" s="90">
        <f t="shared" si="3"/>
        <v>34570.466000000015</v>
      </c>
      <c r="K10" s="91">
        <f t="shared" si="3"/>
        <v>111140.30778000015</v>
      </c>
    </row>
    <row r="11" spans="5:11" ht="15.75" customHeight="1" x14ac:dyDescent="0.2">
      <c r="E11" s="1"/>
      <c r="F11" s="86" t="s">
        <v>92</v>
      </c>
      <c r="G11" s="90">
        <v>0</v>
      </c>
      <c r="H11" s="90"/>
      <c r="I11" s="90">
        <f>0.08*H13</f>
        <v>5261.1872000000021</v>
      </c>
      <c r="J11" s="90">
        <f t="shared" ref="J11:K11" si="4">0.08*I13</f>
        <v>9357.5253696000036</v>
      </c>
      <c r="K11" s="91">
        <f t="shared" si="4"/>
        <v>2987.1034131328011</v>
      </c>
    </row>
    <row r="12" spans="5:11" ht="15.75" customHeight="1" x14ac:dyDescent="0.2">
      <c r="E12" s="1"/>
      <c r="F12" s="86" t="s">
        <v>38</v>
      </c>
      <c r="G12" s="21">
        <v>0</v>
      </c>
      <c r="H12" s="21">
        <f>0.15*(H10+H11)</f>
        <v>11605.560000000003</v>
      </c>
      <c r="I12" s="21">
        <f t="shared" ref="I12:K12" si="5">0.15*(I10+I11)</f>
        <v>20641.600080000007</v>
      </c>
      <c r="J12" s="21">
        <f t="shared" si="5"/>
        <v>6589.1987054400024</v>
      </c>
      <c r="K12" s="88">
        <f t="shared" si="5"/>
        <v>17119.111678969941</v>
      </c>
    </row>
    <row r="13" spans="5:11" ht="15.75" customHeight="1" thickBot="1" x14ac:dyDescent="0.25">
      <c r="E13" s="1"/>
      <c r="F13" s="89" t="s">
        <v>39</v>
      </c>
      <c r="G13" s="23">
        <f>G10+G11-G12</f>
        <v>-18949.64</v>
      </c>
      <c r="H13" s="23">
        <f t="shared" ref="H13:K13" si="6">H10+H11-H12</f>
        <v>65764.840000000026</v>
      </c>
      <c r="I13" s="23">
        <f>I10+I11-I12</f>
        <v>116969.06712000005</v>
      </c>
      <c r="J13" s="23">
        <f t="shared" si="6"/>
        <v>37338.792664160013</v>
      </c>
      <c r="K13" s="92">
        <f t="shared" si="6"/>
        <v>97008.299514163009</v>
      </c>
    </row>
    <row r="14" spans="5:11" ht="15.75" customHeight="1" thickTop="1" thickBot="1" x14ac:dyDescent="0.25">
      <c r="F14" s="93"/>
      <c r="G14" s="94"/>
      <c r="H14" s="94"/>
      <c r="I14" s="94"/>
      <c r="J14" s="94"/>
      <c r="K14" s="95"/>
    </row>
    <row r="17" spans="1:12" ht="15.75" customHeight="1" x14ac:dyDescent="0.2">
      <c r="G17" s="1">
        <v>2015</v>
      </c>
      <c r="H17" s="1">
        <v>2016</v>
      </c>
      <c r="I17" s="1">
        <v>2017</v>
      </c>
      <c r="J17" s="1">
        <v>2018</v>
      </c>
      <c r="K17" s="1">
        <v>2019</v>
      </c>
    </row>
    <row r="18" spans="1:12" ht="15.75" customHeight="1" x14ac:dyDescent="0.2">
      <c r="E18" s="10"/>
      <c r="F18" s="10" t="s">
        <v>40</v>
      </c>
      <c r="G18" s="11"/>
      <c r="H18" s="11"/>
      <c r="I18" s="11"/>
      <c r="J18" s="11"/>
      <c r="K18" s="11"/>
    </row>
    <row r="19" spans="1:12" ht="15.75" customHeight="1" thickBot="1" x14ac:dyDescent="0.25">
      <c r="E19" s="12"/>
      <c r="F19" s="12"/>
      <c r="G19" s="11"/>
      <c r="H19" s="11"/>
      <c r="I19" s="11"/>
      <c r="J19" s="11"/>
      <c r="K19" s="11"/>
    </row>
    <row r="20" spans="1:12" ht="15.75" customHeight="1" x14ac:dyDescent="0.2">
      <c r="E20" s="12"/>
      <c r="F20" s="46" t="s">
        <v>41</v>
      </c>
      <c r="G20" s="47"/>
      <c r="H20" s="47"/>
      <c r="I20" s="47"/>
      <c r="J20" s="47"/>
      <c r="K20" s="48"/>
    </row>
    <row r="21" spans="1:12" ht="15.75" customHeight="1" x14ac:dyDescent="0.2">
      <c r="E21" s="12"/>
      <c r="F21" s="26" t="s">
        <v>42</v>
      </c>
      <c r="G21" s="3">
        <v>60000</v>
      </c>
      <c r="H21" s="3">
        <v>63000</v>
      </c>
      <c r="I21" s="3">
        <v>66150</v>
      </c>
      <c r="J21" s="3">
        <v>69458</v>
      </c>
      <c r="K21" s="27">
        <v>72930</v>
      </c>
    </row>
    <row r="22" spans="1:12" ht="15.75" customHeight="1" x14ac:dyDescent="0.2">
      <c r="E22" s="12"/>
      <c r="F22" s="26" t="s">
        <v>43</v>
      </c>
      <c r="G22" s="3"/>
      <c r="H22" s="11"/>
      <c r="I22" s="57"/>
      <c r="J22" s="3">
        <v>40000</v>
      </c>
      <c r="K22" s="27">
        <f>1.05*J22</f>
        <v>42000</v>
      </c>
    </row>
    <row r="23" spans="1:12" ht="15.75" customHeight="1" x14ac:dyDescent="0.2">
      <c r="E23" s="12"/>
      <c r="F23" s="26" t="s">
        <v>44</v>
      </c>
      <c r="G23" s="11"/>
      <c r="H23" s="11"/>
      <c r="I23" s="57"/>
      <c r="J23" s="3">
        <v>27850</v>
      </c>
      <c r="K23" s="27">
        <f>1.05*J23</f>
        <v>29242.5</v>
      </c>
    </row>
    <row r="24" spans="1:12" ht="15.75" customHeight="1" x14ac:dyDescent="0.2">
      <c r="E24" s="12"/>
      <c r="F24" s="28" t="s">
        <v>45</v>
      </c>
      <c r="G24" s="24"/>
      <c r="H24" s="24"/>
      <c r="I24" s="32"/>
      <c r="J24" s="25">
        <v>35000</v>
      </c>
      <c r="K24" s="29">
        <f>1.05*J24</f>
        <v>36750</v>
      </c>
    </row>
    <row r="25" spans="1:12" ht="15.75" customHeight="1" x14ac:dyDescent="0.2">
      <c r="E25" s="12"/>
      <c r="F25" s="34" t="s">
        <v>46</v>
      </c>
      <c r="G25" s="3">
        <f>SUM(G21:G24)</f>
        <v>60000</v>
      </c>
      <c r="H25" s="3">
        <f t="shared" ref="H25:K25" si="7">SUM(H21:H24)</f>
        <v>63000</v>
      </c>
      <c r="I25" s="3">
        <f t="shared" si="7"/>
        <v>66150</v>
      </c>
      <c r="J25" s="3">
        <f t="shared" si="7"/>
        <v>172308</v>
      </c>
      <c r="K25" s="27">
        <f t="shared" si="7"/>
        <v>180922.5</v>
      </c>
    </row>
    <row r="26" spans="1:12" ht="15.75" customHeight="1" x14ac:dyDescent="0.2">
      <c r="E26" s="12"/>
      <c r="F26" s="28" t="s">
        <v>47</v>
      </c>
      <c r="G26" s="25">
        <v>17000</v>
      </c>
      <c r="H26" s="25">
        <v>18500</v>
      </c>
      <c r="I26" s="25">
        <v>23000</v>
      </c>
      <c r="J26" s="25">
        <v>25000</v>
      </c>
      <c r="K26" s="29">
        <v>25500</v>
      </c>
      <c r="L26" s="1" t="s">
        <v>48</v>
      </c>
    </row>
    <row r="27" spans="1:12" ht="15.75" customHeight="1" thickBot="1" x14ac:dyDescent="0.25">
      <c r="E27" s="12"/>
      <c r="F27" s="35" t="s">
        <v>49</v>
      </c>
      <c r="G27" s="30">
        <f>G25+G26</f>
        <v>77000</v>
      </c>
      <c r="H27" s="30">
        <f t="shared" ref="H27:K27" si="8">H25+H26</f>
        <v>81500</v>
      </c>
      <c r="I27" s="30">
        <f t="shared" si="8"/>
        <v>89150</v>
      </c>
      <c r="J27" s="30">
        <f t="shared" si="8"/>
        <v>197308</v>
      </c>
      <c r="K27" s="31">
        <f t="shared" si="8"/>
        <v>206422.5</v>
      </c>
    </row>
    <row r="28" spans="1:12" ht="15.75" customHeight="1" thickBot="1" x14ac:dyDescent="0.25">
      <c r="E28" s="12"/>
      <c r="F28" s="12"/>
      <c r="G28" s="11"/>
      <c r="H28" s="11"/>
      <c r="I28" s="11"/>
      <c r="J28" s="11"/>
      <c r="K28" s="11"/>
    </row>
    <row r="29" spans="1:12" ht="15.75" customHeight="1" x14ac:dyDescent="0.2">
      <c r="A29" s="49" t="s">
        <v>93</v>
      </c>
      <c r="B29" s="50"/>
      <c r="C29" s="50"/>
      <c r="D29" s="51" t="s">
        <v>50</v>
      </c>
      <c r="E29" s="12"/>
      <c r="F29" s="46" t="s">
        <v>51</v>
      </c>
      <c r="G29" s="44"/>
      <c r="H29" s="44"/>
      <c r="I29" s="44"/>
      <c r="J29" s="44"/>
      <c r="K29" s="45"/>
    </row>
    <row r="30" spans="1:12" ht="15.75" customHeight="1" x14ac:dyDescent="0.2">
      <c r="A30" s="52" t="s">
        <v>52</v>
      </c>
      <c r="B30" s="1">
        <v>25</v>
      </c>
      <c r="C30" s="1">
        <v>59.99</v>
      </c>
      <c r="D30" s="53">
        <f t="shared" ref="D30:D40" si="9">B30*C30</f>
        <v>1499.75</v>
      </c>
      <c r="E30" s="12"/>
      <c r="F30" s="26" t="s">
        <v>53</v>
      </c>
      <c r="G30" s="3">
        <v>60000</v>
      </c>
      <c r="H30" s="3">
        <f t="shared" ref="H30:K30" si="10">G30*1.05</f>
        <v>63000</v>
      </c>
      <c r="I30" s="3">
        <f t="shared" si="10"/>
        <v>66150</v>
      </c>
      <c r="J30" s="3">
        <f t="shared" si="10"/>
        <v>69457.5</v>
      </c>
      <c r="K30" s="27">
        <f t="shared" si="10"/>
        <v>72930.375</v>
      </c>
    </row>
    <row r="31" spans="1:12" ht="15.75" customHeight="1" x14ac:dyDescent="0.2">
      <c r="A31" s="52" t="s">
        <v>54</v>
      </c>
      <c r="B31" s="1">
        <v>1</v>
      </c>
      <c r="C31" s="1">
        <v>299.99</v>
      </c>
      <c r="D31" s="53">
        <f t="shared" si="9"/>
        <v>299.99</v>
      </c>
      <c r="E31" s="12"/>
      <c r="F31" s="26" t="s">
        <v>55</v>
      </c>
      <c r="G31" s="3"/>
      <c r="H31" s="11"/>
      <c r="I31" s="3"/>
      <c r="J31" s="11">
        <v>29500</v>
      </c>
      <c r="K31" s="36">
        <f t="shared" ref="K31" si="11">J31*1.05</f>
        <v>30975</v>
      </c>
    </row>
    <row r="32" spans="1:12" ht="15.75" customHeight="1" x14ac:dyDescent="0.2">
      <c r="A32" s="52" t="s">
        <v>56</v>
      </c>
      <c r="B32" s="1">
        <v>1</v>
      </c>
      <c r="C32" s="1">
        <v>70.25</v>
      </c>
      <c r="D32" s="53">
        <f t="shared" si="9"/>
        <v>70.25</v>
      </c>
      <c r="E32" s="12"/>
      <c r="F32" s="28" t="s">
        <v>57</v>
      </c>
      <c r="G32" s="3"/>
      <c r="H32" s="3"/>
      <c r="I32" s="3"/>
      <c r="J32" s="11">
        <v>40000</v>
      </c>
      <c r="K32" s="36">
        <f t="shared" ref="K32" si="12">J32*1.05</f>
        <v>42000</v>
      </c>
    </row>
    <row r="33" spans="1:12" ht="15.75" customHeight="1" x14ac:dyDescent="0.2">
      <c r="A33" s="52" t="s">
        <v>58</v>
      </c>
      <c r="B33" s="1">
        <v>4</v>
      </c>
      <c r="C33" s="1">
        <v>795</v>
      </c>
      <c r="D33" s="53">
        <f t="shared" si="9"/>
        <v>3180</v>
      </c>
      <c r="E33" s="12"/>
      <c r="F33" s="34" t="s">
        <v>59</v>
      </c>
      <c r="G33" s="13">
        <f t="shared" ref="G33:K33" si="13">SUM(G30:G32)</f>
        <v>60000</v>
      </c>
      <c r="H33" s="13">
        <f t="shared" si="13"/>
        <v>63000</v>
      </c>
      <c r="I33" s="13">
        <f t="shared" si="13"/>
        <v>66150</v>
      </c>
      <c r="J33" s="13">
        <f t="shared" si="13"/>
        <v>138957.5</v>
      </c>
      <c r="K33" s="37">
        <f t="shared" si="13"/>
        <v>145905.375</v>
      </c>
    </row>
    <row r="34" spans="1:12" ht="15.75" customHeight="1" x14ac:dyDescent="0.2">
      <c r="A34" s="52" t="s">
        <v>60</v>
      </c>
      <c r="B34" s="1">
        <v>5</v>
      </c>
      <c r="C34" s="1">
        <v>105</v>
      </c>
      <c r="D34" s="53">
        <f t="shared" si="9"/>
        <v>525</v>
      </c>
      <c r="E34" s="12"/>
      <c r="F34" s="28" t="s">
        <v>61</v>
      </c>
      <c r="G34" s="3">
        <v>17000</v>
      </c>
      <c r="H34" s="3">
        <f>G34*1.02</f>
        <v>17340</v>
      </c>
      <c r="I34" s="3">
        <f>H34*1.02</f>
        <v>17686.8</v>
      </c>
      <c r="J34" s="3">
        <f>I34*1.02</f>
        <v>18040.536</v>
      </c>
      <c r="K34" s="27">
        <f>J34*1.02</f>
        <v>18401.346720000001</v>
      </c>
      <c r="L34" s="65" t="s">
        <v>96</v>
      </c>
    </row>
    <row r="35" spans="1:12" ht="15.75" customHeight="1" thickBot="1" x14ac:dyDescent="0.25">
      <c r="A35" s="52" t="s">
        <v>62</v>
      </c>
      <c r="B35" s="1">
        <v>2</v>
      </c>
      <c r="C35" s="1">
        <v>99.99</v>
      </c>
      <c r="D35" s="53">
        <f t="shared" si="9"/>
        <v>199.98</v>
      </c>
      <c r="E35" s="12"/>
      <c r="F35" s="35" t="s">
        <v>63</v>
      </c>
      <c r="G35" s="38">
        <f t="shared" ref="G35:K35" si="14">SUM(G33:G34)</f>
        <v>77000</v>
      </c>
      <c r="H35" s="38">
        <f t="shared" si="14"/>
        <v>80340</v>
      </c>
      <c r="I35" s="38">
        <f t="shared" si="14"/>
        <v>83836.800000000003</v>
      </c>
      <c r="J35" s="38">
        <f t="shared" si="14"/>
        <v>156998.03599999999</v>
      </c>
      <c r="K35" s="39">
        <f t="shared" si="14"/>
        <v>164306.72172</v>
      </c>
    </row>
    <row r="36" spans="1:12" ht="15.75" customHeight="1" thickBot="1" x14ac:dyDescent="0.25">
      <c r="A36" s="52" t="s">
        <v>64</v>
      </c>
      <c r="B36" s="1">
        <v>5</v>
      </c>
      <c r="C36" s="1">
        <v>499.99</v>
      </c>
      <c r="D36" s="53">
        <f t="shared" si="9"/>
        <v>2499.9499999999998</v>
      </c>
      <c r="E36" s="12"/>
      <c r="F36" s="12"/>
      <c r="G36" s="11"/>
      <c r="H36" s="11"/>
      <c r="I36" s="11"/>
      <c r="J36" s="11"/>
      <c r="K36" s="11"/>
    </row>
    <row r="37" spans="1:12" ht="12.75" x14ac:dyDescent="0.2">
      <c r="A37" s="52" t="s">
        <v>65</v>
      </c>
      <c r="B37" s="1">
        <v>1</v>
      </c>
      <c r="C37" s="1">
        <v>499.99</v>
      </c>
      <c r="D37" s="53">
        <f t="shared" si="9"/>
        <v>499.99</v>
      </c>
      <c r="E37" s="12"/>
      <c r="F37" s="46" t="s">
        <v>66</v>
      </c>
      <c r="G37" s="44"/>
      <c r="H37" s="44"/>
      <c r="I37" s="44"/>
      <c r="J37" s="44"/>
      <c r="K37" s="45"/>
    </row>
    <row r="38" spans="1:12" ht="12.75" x14ac:dyDescent="0.2">
      <c r="A38" s="52" t="s">
        <v>67</v>
      </c>
      <c r="B38" s="1">
        <v>1</v>
      </c>
      <c r="C38" s="1">
        <v>217</v>
      </c>
      <c r="D38" s="53">
        <f t="shared" si="9"/>
        <v>217</v>
      </c>
      <c r="E38" s="12"/>
      <c r="F38" s="26" t="s">
        <v>68</v>
      </c>
      <c r="G38" s="3">
        <v>60000</v>
      </c>
      <c r="H38" s="11">
        <f t="shared" ref="H38:K38" si="15">G38*1.05</f>
        <v>63000</v>
      </c>
      <c r="I38" s="11">
        <f t="shared" si="15"/>
        <v>66150</v>
      </c>
      <c r="J38" s="11">
        <f t="shared" si="15"/>
        <v>69457.5</v>
      </c>
      <c r="K38" s="36">
        <f t="shared" si="15"/>
        <v>72930.375</v>
      </c>
    </row>
    <row r="39" spans="1:12" ht="12.75" x14ac:dyDescent="0.2">
      <c r="A39" s="52" t="s">
        <v>69</v>
      </c>
      <c r="B39" s="1">
        <v>4</v>
      </c>
      <c r="C39" s="1">
        <v>241.07</v>
      </c>
      <c r="D39" s="53">
        <f t="shared" si="9"/>
        <v>964.28</v>
      </c>
      <c r="E39" s="12"/>
      <c r="F39" s="26" t="s">
        <v>70</v>
      </c>
      <c r="G39" s="11"/>
      <c r="H39" s="11"/>
      <c r="I39" s="11"/>
      <c r="J39" s="11">
        <v>40000</v>
      </c>
      <c r="K39" s="36">
        <f t="shared" ref="K39" si="16">J39*1.05</f>
        <v>42000</v>
      </c>
    </row>
    <row r="40" spans="1:12" ht="12.75" x14ac:dyDescent="0.2">
      <c r="A40" s="52" t="s">
        <v>71</v>
      </c>
      <c r="B40" s="1">
        <v>5</v>
      </c>
      <c r="C40" s="1">
        <v>19.489999999999998</v>
      </c>
      <c r="D40" s="54">
        <f t="shared" si="9"/>
        <v>97.449999999999989</v>
      </c>
      <c r="E40" s="12"/>
      <c r="F40" s="26" t="s">
        <v>72</v>
      </c>
      <c r="G40" s="11"/>
      <c r="H40" s="11"/>
      <c r="I40" s="11"/>
      <c r="J40" s="11"/>
      <c r="K40" s="36">
        <v>40000</v>
      </c>
    </row>
    <row r="41" spans="1:12" ht="13.5" thickBot="1" x14ac:dyDescent="0.25">
      <c r="A41" s="63" t="s">
        <v>94</v>
      </c>
      <c r="B41" s="55"/>
      <c r="C41" s="55"/>
      <c r="D41" s="56">
        <f>SUM(D30:D40)</f>
        <v>10053.64</v>
      </c>
      <c r="E41" s="12"/>
      <c r="F41" s="28" t="s">
        <v>73</v>
      </c>
      <c r="G41" s="11"/>
      <c r="H41" s="11"/>
      <c r="I41" s="11"/>
      <c r="J41" s="11"/>
      <c r="K41" s="36">
        <v>40000</v>
      </c>
    </row>
    <row r="42" spans="1:12" ht="12.75" x14ac:dyDescent="0.2">
      <c r="E42" s="12"/>
      <c r="F42" s="26" t="s">
        <v>74</v>
      </c>
      <c r="G42" s="15">
        <f t="shared" ref="G42:K42" si="17">SUM(G38:G41)</f>
        <v>60000</v>
      </c>
      <c r="H42" s="15">
        <f t="shared" si="17"/>
        <v>63000</v>
      </c>
      <c r="I42" s="15">
        <f t="shared" si="17"/>
        <v>66150</v>
      </c>
      <c r="J42" s="15">
        <f t="shared" si="17"/>
        <v>109457.5</v>
      </c>
      <c r="K42" s="40">
        <f t="shared" si="17"/>
        <v>194930.375</v>
      </c>
    </row>
    <row r="43" spans="1:12" ht="12.75" x14ac:dyDescent="0.2">
      <c r="E43" s="16"/>
      <c r="F43" s="58" t="s">
        <v>75</v>
      </c>
      <c r="G43" s="17">
        <f>0.07*G6</f>
        <v>26656.000000000004</v>
      </c>
      <c r="H43" s="17">
        <f>0.065*H6</f>
        <v>32177.600000000002</v>
      </c>
      <c r="I43" s="17">
        <f>0.06*I6</f>
        <v>38613.119999999995</v>
      </c>
      <c r="J43" s="17">
        <f>0.055*J6</f>
        <v>46013.968000000001</v>
      </c>
      <c r="K43" s="41">
        <f>0.05*K6</f>
        <v>54380.144000000008</v>
      </c>
      <c r="L43" s="65" t="s">
        <v>97</v>
      </c>
    </row>
    <row r="44" spans="1:12" ht="13.5" thickBot="1" x14ac:dyDescent="0.25">
      <c r="A44" s="66" t="s">
        <v>99</v>
      </c>
      <c r="E44" s="16"/>
      <c r="F44" s="35" t="s">
        <v>76</v>
      </c>
      <c r="G44" s="42">
        <f t="shared" ref="G44:K44" si="18">G42+G43</f>
        <v>86656</v>
      </c>
      <c r="H44" s="42">
        <f t="shared" si="18"/>
        <v>95177.600000000006</v>
      </c>
      <c r="I44" s="42">
        <f t="shared" si="18"/>
        <v>104763.12</v>
      </c>
      <c r="J44" s="42">
        <f t="shared" si="18"/>
        <v>155471.46799999999</v>
      </c>
      <c r="K44" s="43">
        <f t="shared" si="18"/>
        <v>249310.519</v>
      </c>
    </row>
    <row r="45" spans="1:12" ht="13.5" thickBot="1" x14ac:dyDescent="0.25">
      <c r="A45" s="67" t="s">
        <v>101</v>
      </c>
      <c r="E45" s="16"/>
      <c r="F45" s="16"/>
      <c r="G45" s="11"/>
      <c r="H45" s="11"/>
      <c r="I45" s="11"/>
      <c r="J45" s="11"/>
      <c r="K45" s="11"/>
    </row>
    <row r="46" spans="1:12" ht="12.75" x14ac:dyDescent="0.2">
      <c r="A46" s="67" t="s">
        <v>100</v>
      </c>
      <c r="E46" s="18"/>
      <c r="F46" s="46" t="s">
        <v>77</v>
      </c>
      <c r="G46" s="44"/>
      <c r="H46" s="44"/>
      <c r="I46" s="44"/>
      <c r="J46" s="44"/>
      <c r="K46" s="45"/>
    </row>
    <row r="47" spans="1:12" ht="12.75" x14ac:dyDescent="0.2">
      <c r="A47" s="68">
        <f>11.25*1333</f>
        <v>14996.25</v>
      </c>
      <c r="E47" s="12"/>
      <c r="F47" s="26" t="s">
        <v>78</v>
      </c>
      <c r="G47" s="3">
        <v>60000</v>
      </c>
      <c r="H47" s="3">
        <f t="shared" ref="H47:K47" si="19">1.05*G47</f>
        <v>63000</v>
      </c>
      <c r="I47" s="3">
        <f t="shared" si="19"/>
        <v>66150</v>
      </c>
      <c r="J47" s="3">
        <f t="shared" si="19"/>
        <v>69457.5</v>
      </c>
      <c r="K47" s="27">
        <f t="shared" si="19"/>
        <v>72930.375</v>
      </c>
    </row>
    <row r="48" spans="1:12" ht="12.75" x14ac:dyDescent="0.2">
      <c r="E48" s="12"/>
      <c r="F48" s="26" t="s">
        <v>79</v>
      </c>
      <c r="G48" s="3" t="s">
        <v>80</v>
      </c>
      <c r="H48" s="3" t="s">
        <v>81</v>
      </c>
      <c r="I48" s="3">
        <v>50000</v>
      </c>
      <c r="J48" s="3">
        <f t="shared" ref="J48:K48" si="20">1.05*I48</f>
        <v>52500</v>
      </c>
      <c r="K48" s="27">
        <f t="shared" si="20"/>
        <v>55125</v>
      </c>
    </row>
    <row r="49" spans="5:12" ht="12.75" x14ac:dyDescent="0.2">
      <c r="E49" s="12"/>
      <c r="F49" s="26" t="s">
        <v>82</v>
      </c>
      <c r="G49" s="3">
        <v>50000</v>
      </c>
      <c r="H49" s="3">
        <f t="shared" ref="H49:K49" si="21">1.05*G49</f>
        <v>52500</v>
      </c>
      <c r="I49" s="3">
        <f t="shared" si="21"/>
        <v>55125</v>
      </c>
      <c r="J49" s="3">
        <f t="shared" si="21"/>
        <v>57881.25</v>
      </c>
      <c r="K49" s="27">
        <f t="shared" si="21"/>
        <v>60775.3125</v>
      </c>
    </row>
    <row r="50" spans="5:12" ht="12.75" x14ac:dyDescent="0.2">
      <c r="E50" s="12"/>
      <c r="F50" s="26" t="s">
        <v>83</v>
      </c>
      <c r="G50" s="3" t="s">
        <v>84</v>
      </c>
      <c r="H50" s="3" t="s">
        <v>85</v>
      </c>
      <c r="I50" s="3"/>
      <c r="J50" s="11"/>
      <c r="K50" s="36">
        <v>40000</v>
      </c>
    </row>
    <row r="51" spans="5:12" ht="12.75" x14ac:dyDescent="0.2">
      <c r="E51" s="12"/>
      <c r="F51" s="28" t="s">
        <v>86</v>
      </c>
      <c r="G51" s="14" t="s">
        <v>87</v>
      </c>
      <c r="H51" s="14" t="s">
        <v>88</v>
      </c>
      <c r="I51" s="14"/>
      <c r="J51" s="17">
        <v>40000</v>
      </c>
      <c r="K51" s="41">
        <f t="shared" ref="K51" si="22">J51*1.05</f>
        <v>42000</v>
      </c>
    </row>
    <row r="52" spans="5:12" ht="12.75" x14ac:dyDescent="0.2">
      <c r="E52" s="12"/>
      <c r="F52" s="34" t="s">
        <v>89</v>
      </c>
      <c r="G52" s="11">
        <f t="shared" ref="G52:K52" si="23">SUM(G47:G51)</f>
        <v>110000</v>
      </c>
      <c r="H52" s="11">
        <f t="shared" si="23"/>
        <v>115500</v>
      </c>
      <c r="I52" s="11">
        <f t="shared" si="23"/>
        <v>171275</v>
      </c>
      <c r="J52" s="11">
        <f t="shared" si="23"/>
        <v>219838.75</v>
      </c>
      <c r="K52" s="36">
        <f t="shared" si="23"/>
        <v>270830.6875</v>
      </c>
    </row>
    <row r="53" spans="5:12" ht="12.75" x14ac:dyDescent="0.2">
      <c r="E53" s="10"/>
      <c r="F53" s="59" t="s">
        <v>90</v>
      </c>
      <c r="G53" s="14">
        <v>20000</v>
      </c>
      <c r="H53" s="17">
        <f>1.02*G53</f>
        <v>20400</v>
      </c>
      <c r="I53" s="14">
        <v>30000</v>
      </c>
      <c r="J53" s="17">
        <f t="shared" ref="J53:K53" si="24">1.02*I53</f>
        <v>30600</v>
      </c>
      <c r="K53" s="41">
        <f t="shared" si="24"/>
        <v>31212</v>
      </c>
      <c r="L53" s="65" t="s">
        <v>98</v>
      </c>
    </row>
    <row r="54" spans="5:12" ht="13.5" thickBot="1" x14ac:dyDescent="0.25">
      <c r="E54" s="1"/>
      <c r="F54" s="35" t="s">
        <v>91</v>
      </c>
      <c r="G54" s="42">
        <f t="shared" ref="G54:K54" si="25">G52+G53</f>
        <v>130000</v>
      </c>
      <c r="H54" s="42">
        <f t="shared" si="25"/>
        <v>135900</v>
      </c>
      <c r="I54" s="42">
        <f t="shared" si="25"/>
        <v>201275</v>
      </c>
      <c r="J54" s="42">
        <f t="shared" si="25"/>
        <v>250438.75</v>
      </c>
      <c r="K54" s="43">
        <f t="shared" si="25"/>
        <v>302042.6875</v>
      </c>
    </row>
    <row r="55" spans="5:12" ht="12.75" x14ac:dyDescent="0.2">
      <c r="G55" s="11"/>
      <c r="H55" s="11"/>
      <c r="I55" s="11"/>
      <c r="J55" s="11"/>
      <c r="K55" s="11"/>
    </row>
    <row r="56" spans="5:12" ht="12.75" x14ac:dyDescent="0.2">
      <c r="G56" s="11"/>
      <c r="H56" s="11"/>
      <c r="I56" s="11"/>
      <c r="J56" s="11"/>
      <c r="K56" s="11"/>
    </row>
    <row r="57" spans="5:12" ht="12.75" x14ac:dyDescent="0.2">
      <c r="G57" s="11"/>
      <c r="H57" s="11"/>
      <c r="I57" s="11"/>
      <c r="J57" s="11"/>
      <c r="K57" s="11"/>
    </row>
    <row r="58" spans="5:12" ht="12.75" x14ac:dyDescent="0.2">
      <c r="G58" s="11"/>
      <c r="H58" s="11"/>
      <c r="I58" s="11"/>
      <c r="J58" s="11"/>
      <c r="K58" s="11"/>
    </row>
    <row r="59" spans="5:12" ht="12.75" x14ac:dyDescent="0.2">
      <c r="G59" s="11"/>
      <c r="H59" s="11"/>
      <c r="I59" s="11"/>
      <c r="J59" s="11"/>
      <c r="K59" s="11"/>
    </row>
    <row r="60" spans="5:12" ht="12.75" x14ac:dyDescent="0.2">
      <c r="G60" s="11"/>
      <c r="H60" s="11"/>
      <c r="I60" s="11"/>
      <c r="J60" s="11"/>
      <c r="K60" s="11"/>
    </row>
    <row r="61" spans="5:12" ht="12.75" x14ac:dyDescent="0.2">
      <c r="G61" s="11"/>
      <c r="H61" s="11"/>
      <c r="I61" s="11"/>
      <c r="J61" s="11"/>
      <c r="K61" s="11"/>
    </row>
    <row r="62" spans="5:12" ht="12.75" x14ac:dyDescent="0.2">
      <c r="G62" s="9"/>
      <c r="H62" s="9"/>
      <c r="I62" s="9"/>
      <c r="J62" s="9"/>
      <c r="K6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</vt:lpstr>
      <vt:lpstr>Income Statement 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Callea, JonCarlo</dc:creator>
  <cp:lastModifiedBy>Spencer</cp:lastModifiedBy>
  <dcterms:created xsi:type="dcterms:W3CDTF">2014-12-07T04:35:34Z</dcterms:created>
  <dcterms:modified xsi:type="dcterms:W3CDTF">2014-12-09T05:20:15Z</dcterms:modified>
</cp:coreProperties>
</file>